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Websites\hydrocarbonconspiracy.info\"/>
    </mc:Choice>
  </mc:AlternateContent>
  <xr:revisionPtr revIDLastSave="0" documentId="13_ncr:1_{A89BA7F4-B9F4-476A-AAA4-079EFFA62452}" xr6:coauthVersionLast="47" xr6:coauthVersionMax="47" xr10:uidLastSave="{00000000-0000-0000-0000-000000000000}"/>
  <bookViews>
    <workbookView xWindow="38280" yWindow="-180" windowWidth="38640" windowHeight="21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15" i="1"/>
  <c r="H33" i="1"/>
  <c r="D9" i="1" l="1"/>
  <c r="D25" i="1"/>
  <c r="D14" i="1"/>
</calcChain>
</file>

<file path=xl/sharedStrings.xml><?xml version="1.0" encoding="utf-8"?>
<sst xmlns="http://schemas.openxmlformats.org/spreadsheetml/2006/main" count="62" uniqueCount="52">
  <si>
    <t>R600A</t>
  </si>
  <si>
    <t>R1234ZE</t>
  </si>
  <si>
    <t>Engas M30</t>
  </si>
  <si>
    <t>R152A</t>
  </si>
  <si>
    <t>Minus30EC</t>
  </si>
  <si>
    <t>R134A</t>
  </si>
  <si>
    <t>R1234YF</t>
  </si>
  <si>
    <t>Minus30</t>
  </si>
  <si>
    <t>R290</t>
  </si>
  <si>
    <t>Engas M50</t>
  </si>
  <si>
    <t>R22</t>
  </si>
  <si>
    <t>R454C</t>
  </si>
  <si>
    <t>R407C</t>
  </si>
  <si>
    <t>Engas M20</t>
  </si>
  <si>
    <t>Engas M60</t>
  </si>
  <si>
    <t>R1270</t>
  </si>
  <si>
    <t>R404A</t>
  </si>
  <si>
    <t>R410A</t>
  </si>
  <si>
    <t>R32</t>
  </si>
  <si>
    <t>R170</t>
  </si>
  <si>
    <t>Minus 50</t>
  </si>
  <si>
    <t>Minus 60</t>
  </si>
  <si>
    <t>Refrigerants:</t>
  </si>
  <si>
    <t>Boil (0kPag):</t>
  </si>
  <si>
    <t>Please check the main PDF document and other resources!</t>
  </si>
  <si>
    <t>My technical research is based on much analysis of publicly available data, but isn’t endorsed by any of the hydrocarbon gas manufacturers.</t>
  </si>
  <si>
    <t>Not endorsed by the hydrocarbon refrigerant manufacturers.</t>
  </si>
  <si>
    <t>Info &amp; Disclaimer:</t>
  </si>
  <si>
    <t>Facebook: "Hydrocarbon Conspiracy"</t>
  </si>
  <si>
    <t>HC32</t>
  </si>
  <si>
    <t>www.hydrocarbonconspiracy.info</t>
  </si>
  <si>
    <t>It is noticed that using the density charts to perform certain conversions may give anomalous results.</t>
  </si>
  <si>
    <t>Use this spreadsheet to find suggested limits for over or undercharging of a system to attain reasonable superheat levels.</t>
  </si>
  <si>
    <t>This may be a result of the boil temperature of the alternative refrigerant in the system its going in to.</t>
  </si>
  <si>
    <t>Also, the refrigerant may either stay more in the condenser or evaporator side of the system.</t>
  </si>
  <si>
    <t>Alternative refrigerant:</t>
  </si>
  <si>
    <t>HC32 with R32</t>
  </si>
  <si>
    <t>System charge % limit:</t>
  </si>
  <si>
    <t>Charge variation calculator</t>
  </si>
  <si>
    <t>Convert from:</t>
  </si>
  <si>
    <t>Using Minus30EC in an R134A system seems to give awesome performance when using straight density conversions, but figures are provided out of curiosity.</t>
  </si>
  <si>
    <t>To:</t>
  </si>
  <si>
    <t>HC32 + R32</t>
  </si>
  <si>
    <t>% HC32:</t>
  </si>
  <si>
    <t>% R32:</t>
  </si>
  <si>
    <t>Minus30EC is programmed by default but other products can be programmed in using available data.</t>
  </si>
  <si>
    <t>For example R22 may give a lower than expected superheat, while HC32 / R32 in an R32 system may give poor superheat results and poor performance, but perform well in an R410A system.</t>
  </si>
  <si>
    <t>R410A and R32 systems have temperature sensors, slightly incorrect gas charges can result in poor system performance, which have brought about the need for the production of this spreadsheet.</t>
  </si>
  <si>
    <t>Minus50</t>
  </si>
  <si>
    <t>Input charge weight (g):</t>
  </si>
  <si>
    <t>Resulting charge weight (g):</t>
  </si>
  <si>
    <t>R290 or Minus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</si>
</sst>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11" fontId="0" fillId="0" borderId="0" xfId="0" applyNumberFormat="1"/>
    <xf numFmtId="0" fontId="7" fillId="0" borderId="0" xfId="1"/>
    <xf numFmtId="0" fontId="8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1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0" fillId="0" borderId="19" xfId="0" applyBorder="1"/>
    <xf numFmtId="0" fontId="2" fillId="0" borderId="13" xfId="0" applyFont="1" applyBorder="1"/>
    <xf numFmtId="0" fontId="2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s://www.facebook.com/hydrocarbonconspi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zoomScaleNormal="100" workbookViewId="0">
      <selection activeCell="X55" sqref="X55"/>
    </sheetView>
  </sheetViews>
  <sheetFormatPr defaultColWidth="9" defaultRowHeight="15"/>
  <cols>
    <col min="1" max="1" width="13.85546875" customWidth="1"/>
    <col min="2" max="2" width="13.28515625" style="2" customWidth="1"/>
    <col min="3" max="3" width="21.28515625" style="2" customWidth="1"/>
    <col min="4" max="4" width="20.42578125" style="2" customWidth="1"/>
    <col min="5" max="5" width="8.85546875" customWidth="1"/>
    <col min="6" max="17" width="13.85546875" customWidth="1"/>
    <col min="18" max="18" width="6" customWidth="1"/>
    <col min="19" max="24" width="13.85546875" customWidth="1"/>
    <col min="25" max="25" width="16.85546875" customWidth="1"/>
    <col min="26" max="27" width="12.85546875"/>
  </cols>
  <sheetData>
    <row r="1" spans="1:26">
      <c r="A1" s="34" t="s">
        <v>38</v>
      </c>
      <c r="B1" s="34"/>
      <c r="Y1" s="6"/>
      <c r="Z1" s="6"/>
    </row>
    <row r="2" spans="1:26">
      <c r="A2" s="1"/>
      <c r="F2" s="7" t="s">
        <v>27</v>
      </c>
      <c r="G2" s="8"/>
      <c r="H2" s="9"/>
      <c r="K2" s="2"/>
    </row>
    <row r="3" spans="1:26">
      <c r="A3" s="1" t="s">
        <v>22</v>
      </c>
      <c r="B3" s="13" t="s">
        <v>23</v>
      </c>
      <c r="C3" s="13" t="s">
        <v>35</v>
      </c>
      <c r="D3" s="13" t="s">
        <v>37</v>
      </c>
      <c r="E3" s="1"/>
      <c r="F3" s="5" t="s">
        <v>30</v>
      </c>
      <c r="G3" s="10"/>
      <c r="H3" s="10"/>
      <c r="K3" s="2"/>
    </row>
    <row r="4" spans="1:26">
      <c r="A4" s="3" t="s">
        <v>0</v>
      </c>
      <c r="B4" s="14">
        <v>-11.64245</v>
      </c>
      <c r="C4" s="14"/>
      <c r="D4" s="14"/>
      <c r="F4" s="11" t="s">
        <v>28</v>
      </c>
      <c r="G4" s="10"/>
      <c r="H4" s="10"/>
      <c r="K4" s="2"/>
    </row>
    <row r="5" spans="1:26">
      <c r="A5" s="3" t="s">
        <v>1</v>
      </c>
      <c r="B5" s="14">
        <v>-19.081420000000001</v>
      </c>
      <c r="C5" s="14"/>
      <c r="D5" s="14"/>
      <c r="F5" t="s">
        <v>24</v>
      </c>
      <c r="G5" s="2"/>
      <c r="H5" s="9"/>
      <c r="K5" s="2"/>
    </row>
    <row r="6" spans="1:26">
      <c r="A6" s="3" t="s">
        <v>2</v>
      </c>
      <c r="B6" s="14">
        <v>-28.094000000000001</v>
      </c>
      <c r="C6" s="14"/>
      <c r="D6" s="14"/>
      <c r="F6" t="s">
        <v>25</v>
      </c>
      <c r="G6" s="9"/>
      <c r="H6" s="9"/>
      <c r="K6" s="2"/>
    </row>
    <row r="7" spans="1:26">
      <c r="A7" s="3" t="s">
        <v>3</v>
      </c>
      <c r="B7" s="14">
        <v>-25.009039999999999</v>
      </c>
      <c r="C7" s="14"/>
      <c r="D7" s="14"/>
      <c r="F7" t="s">
        <v>26</v>
      </c>
      <c r="G7" s="9"/>
      <c r="H7" s="9"/>
      <c r="K7" s="2"/>
    </row>
    <row r="8" spans="1:26">
      <c r="A8" s="3" t="s">
        <v>4</v>
      </c>
      <c r="B8" s="14">
        <v>-32.760649999999998</v>
      </c>
      <c r="C8" s="14"/>
      <c r="D8" s="14"/>
      <c r="F8" s="5"/>
      <c r="J8" s="4"/>
      <c r="K8" s="4"/>
    </row>
    <row r="9" spans="1:26">
      <c r="A9" s="3" t="s">
        <v>5</v>
      </c>
      <c r="B9" s="14">
        <v>-26.080069999999999</v>
      </c>
      <c r="C9" s="14" t="s">
        <v>4</v>
      </c>
      <c r="D9" s="14">
        <f>(B9/B8)*100</f>
        <v>79.607913762394816</v>
      </c>
      <c r="F9" s="50" t="s">
        <v>31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1:26">
      <c r="A10" s="3" t="s">
        <v>6</v>
      </c>
      <c r="B10" s="14">
        <v>-29.58165</v>
      </c>
      <c r="C10" s="14"/>
      <c r="D10" s="14"/>
      <c r="F10" s="35" t="s">
        <v>46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26">
      <c r="A11" s="3" t="s">
        <v>7</v>
      </c>
      <c r="B11" s="14">
        <v>-35.150649999999999</v>
      </c>
      <c r="C11" s="14"/>
      <c r="D11" s="14"/>
      <c r="F11" s="53" t="s">
        <v>33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</row>
    <row r="12" spans="1:26">
      <c r="A12" s="3" t="s">
        <v>8</v>
      </c>
      <c r="B12" s="14">
        <v>-42.165925000000001</v>
      </c>
      <c r="C12" s="14"/>
      <c r="D12" s="14"/>
      <c r="F12" s="53" t="s">
        <v>34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</row>
    <row r="13" spans="1:26">
      <c r="A13" s="3" t="s">
        <v>9</v>
      </c>
      <c r="B13" s="14">
        <v>-43.792470000000002</v>
      </c>
      <c r="C13" s="14"/>
      <c r="D13" s="14"/>
      <c r="F13" s="35" t="s">
        <v>40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26">
      <c r="A14" s="3" t="s">
        <v>10</v>
      </c>
      <c r="B14" s="14">
        <v>-40.861690000000003</v>
      </c>
      <c r="C14" s="29" t="s">
        <v>51</v>
      </c>
      <c r="D14" s="14">
        <f>(B14/B12)*100</f>
        <v>96.906898164809618</v>
      </c>
      <c r="F14" s="35" t="s">
        <v>45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26">
      <c r="A15" s="3" t="s">
        <v>20</v>
      </c>
      <c r="B15" s="14">
        <v>-48.028770000000002</v>
      </c>
      <c r="C15" s="14"/>
      <c r="D15" s="14">
        <f>(B14/B15)*100</f>
        <v>85.077527490293846</v>
      </c>
      <c r="F15" s="41" t="s">
        <v>47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3"/>
    </row>
    <row r="16" spans="1:26">
      <c r="A16" s="3" t="s">
        <v>11</v>
      </c>
      <c r="B16" s="14">
        <v>-42.00609</v>
      </c>
      <c r="C16" s="14"/>
      <c r="D16" s="14"/>
      <c r="F16" s="38" t="s">
        <v>32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1">
      <c r="A17" s="3" t="s">
        <v>12</v>
      </c>
      <c r="B17" s="14">
        <v>-40.408450000000002</v>
      </c>
      <c r="C17" s="29" t="s">
        <v>8</v>
      </c>
      <c r="D17" s="14"/>
      <c r="K17" s="4"/>
    </row>
    <row r="18" spans="1:11">
      <c r="A18" s="3" t="s">
        <v>13</v>
      </c>
      <c r="B18" s="14">
        <v>-46.125979999999998</v>
      </c>
      <c r="C18" s="14"/>
      <c r="D18" s="14"/>
      <c r="J18" s="4"/>
      <c r="K18" s="4"/>
    </row>
    <row r="19" spans="1:11">
      <c r="A19" s="3" t="s">
        <v>14</v>
      </c>
      <c r="B19" s="14">
        <v>-46.428370000000001</v>
      </c>
      <c r="C19" s="14"/>
      <c r="D19" s="14"/>
      <c r="J19" s="4"/>
      <c r="K19" s="4"/>
    </row>
    <row r="20" spans="1:11">
      <c r="A20" s="3" t="s">
        <v>15</v>
      </c>
      <c r="B20" s="14">
        <v>-47.822299999999998</v>
      </c>
      <c r="C20" s="14"/>
      <c r="D20" s="14"/>
      <c r="J20" s="4"/>
      <c r="K20" s="4"/>
    </row>
    <row r="21" spans="1:11">
      <c r="A21" s="12" t="s">
        <v>29</v>
      </c>
      <c r="B21" s="14">
        <v>-49.226999999999997</v>
      </c>
      <c r="C21" s="14"/>
      <c r="D21" s="14"/>
      <c r="J21" s="4"/>
      <c r="K21" s="4"/>
    </row>
    <row r="22" spans="1:11">
      <c r="A22" s="3" t="s">
        <v>16</v>
      </c>
      <c r="B22" s="14">
        <v>-45.932409999999997</v>
      </c>
      <c r="C22" s="14"/>
      <c r="D22" s="14"/>
      <c r="J22" s="4"/>
      <c r="K22" s="4"/>
    </row>
    <row r="23" spans="1:11">
      <c r="A23" s="3" t="s">
        <v>21</v>
      </c>
      <c r="B23" s="14">
        <v>-55.587600000000002</v>
      </c>
      <c r="C23" s="14"/>
      <c r="D23" s="14"/>
      <c r="J23" s="4"/>
      <c r="K23" s="4"/>
    </row>
    <row r="24" spans="1:11">
      <c r="A24" s="3" t="s">
        <v>17</v>
      </c>
      <c r="B24" s="14">
        <v>-51.590859999999999</v>
      </c>
      <c r="C24" s="14"/>
      <c r="D24" s="14"/>
      <c r="K24" s="4"/>
    </row>
    <row r="25" spans="1:11">
      <c r="A25" s="3" t="s">
        <v>18</v>
      </c>
      <c r="B25" s="14">
        <v>-52.311279999999996</v>
      </c>
      <c r="C25" s="14" t="s">
        <v>36</v>
      </c>
      <c r="D25" s="14">
        <f>(B25/B21)*100</f>
        <v>106.26542344648261</v>
      </c>
      <c r="K25" s="4"/>
    </row>
    <row r="26" spans="1:11">
      <c r="A26" s="3" t="s">
        <v>19</v>
      </c>
      <c r="B26" s="14">
        <v>-86.455789999999993</v>
      </c>
      <c r="C26" s="14"/>
      <c r="D26" s="14"/>
      <c r="K26" s="4"/>
    </row>
    <row r="27" spans="1:11" ht="15.75" thickBot="1"/>
    <row r="28" spans="1:11">
      <c r="B28" s="16" t="s">
        <v>39</v>
      </c>
      <c r="C28" s="17" t="s">
        <v>41</v>
      </c>
      <c r="D28" s="44" t="s">
        <v>50</v>
      </c>
      <c r="E28" s="45"/>
      <c r="F28" s="45"/>
      <c r="G28" s="46" t="s">
        <v>49</v>
      </c>
      <c r="H28" s="47"/>
    </row>
    <row r="29" spans="1:11" ht="15.75" thickBot="1">
      <c r="B29" s="18" t="s">
        <v>5</v>
      </c>
      <c r="C29" s="19" t="s">
        <v>4</v>
      </c>
      <c r="D29" s="30" t="str">
        <f>"Between "&amp;MROUND((G29/(1206700/538903)*(D9/100)),5)&amp;"g and "&amp;MROUND((G29/(1206700/538903)),5)&amp;"g of Hychill Minus 30 EC"</f>
        <v>Between 355g and 445g of Hychill Minus 30 EC</v>
      </c>
      <c r="E29" s="30"/>
      <c r="F29" s="30"/>
      <c r="G29" s="48">
        <v>1000</v>
      </c>
      <c r="H29" s="49"/>
    </row>
    <row r="30" spans="1:11">
      <c r="B30" s="18" t="s">
        <v>10</v>
      </c>
      <c r="C30" s="19" t="s">
        <v>8</v>
      </c>
      <c r="D30" s="30" t="str">
        <f>"Between "&amp;MROUND((G29/(1190700/580000))*(D14/100),5)&amp;"g and "&amp;MROUND((G29/(1190700/580000)),5)&amp;"g of R290"</f>
        <v>Between 470g and 485g of R290</v>
      </c>
      <c r="E30" s="30"/>
      <c r="F30" s="30"/>
      <c r="G30" s="20"/>
      <c r="H30" s="21"/>
    </row>
    <row r="31" spans="1:11">
      <c r="B31" s="27" t="s">
        <v>10</v>
      </c>
      <c r="C31" s="28" t="s">
        <v>48</v>
      </c>
      <c r="D31" s="30" t="str">
        <f>"Between "&amp;MROUND((G29/(1190700/571648))*(D15/100),5)&amp;"g and "&amp;MROUND((G29/(1190700/571648)),5)&amp;"g of Hychill Minus 50"</f>
        <v>Between 410g and 480g of Hychill Minus 50</v>
      </c>
      <c r="E31" s="30"/>
      <c r="F31" s="30"/>
      <c r="G31" s="20"/>
      <c r="H31" s="21"/>
    </row>
    <row r="32" spans="1:11">
      <c r="B32" s="18" t="s">
        <v>17</v>
      </c>
      <c r="C32" s="19" t="s">
        <v>42</v>
      </c>
      <c r="D32" s="30" t="str">
        <f>MROUND((G29/(1058600/497659)/100*H32),5)&amp;"g of HC32 and "&amp;MROUND((G29/(1058600/960000)/100*H33),5)&amp;"g of R32"</f>
        <v>330g of HC32 and 270g of R32</v>
      </c>
      <c r="E32" s="30"/>
      <c r="F32" s="31"/>
      <c r="G32" s="15" t="s">
        <v>43</v>
      </c>
      <c r="H32" s="22">
        <v>70</v>
      </c>
    </row>
    <row r="33" spans="2:8" ht="15.75" thickBot="1">
      <c r="B33" s="23" t="s">
        <v>18</v>
      </c>
      <c r="C33" s="24" t="s">
        <v>42</v>
      </c>
      <c r="D33" s="32" t="str">
        <f>"Between "&amp;MROUND(((G29/(960000/497659)/100)*H32),5)&amp;"g and "&amp;MROUND(((G29/(960000/497659)/100)*H32)*(D25/100),5)&amp;"g of HC32 and "&amp;MROUND(((G29/100)*H33),5)&amp;"g of R32"</f>
        <v>Between 365g and 385g of HC32 and 300g of R32</v>
      </c>
      <c r="E33" s="32"/>
      <c r="F33" s="33"/>
      <c r="G33" s="25" t="s">
        <v>44</v>
      </c>
      <c r="H33" s="26">
        <f>100-H32</f>
        <v>30</v>
      </c>
    </row>
  </sheetData>
  <mergeCells count="17">
    <mergeCell ref="F13:R13"/>
    <mergeCell ref="D30:F30"/>
    <mergeCell ref="D31:F31"/>
    <mergeCell ref="D32:F32"/>
    <mergeCell ref="D33:F33"/>
    <mergeCell ref="A1:B1"/>
    <mergeCell ref="F14:R14"/>
    <mergeCell ref="F16:R16"/>
    <mergeCell ref="F15:R15"/>
    <mergeCell ref="D28:F28"/>
    <mergeCell ref="D29:F29"/>
    <mergeCell ref="G28:H28"/>
    <mergeCell ref="G29:H29"/>
    <mergeCell ref="F9:R9"/>
    <mergeCell ref="F10:R10"/>
    <mergeCell ref="F11:R11"/>
    <mergeCell ref="F12:R12"/>
  </mergeCells>
  <hyperlinks>
    <hyperlink ref="F4" r:id="rId1" display="Facebook: Hydrocarbon Conspiracy" xr:uid="{44D61BE2-A5A8-41C0-A621-028A791B02D6}"/>
    <hyperlink ref="F3" r:id="rId2" xr:uid="{964B64C4-7EEA-4CF5-836E-D0A4D9875395}"/>
  </hyperlinks>
  <pageMargins left="0.7" right="0.7" top="0.75" bottom="0.75" header="0.3" footer="0.3"/>
  <pageSetup paperSize="9"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Gardiner</cp:lastModifiedBy>
  <dcterms:created xsi:type="dcterms:W3CDTF">2019-06-22T22:34:00Z</dcterms:created>
  <dcterms:modified xsi:type="dcterms:W3CDTF">2024-10-28T10:15:13Z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1033-11.1.0.9615</vt:lpwstr>
  </property>
</Properties>
</file>