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Hydrocarbon Conspiracy\Website\"/>
    </mc:Choice>
  </mc:AlternateContent>
  <xr:revisionPtr revIDLastSave="0" documentId="13_ncr:1_{06C5770F-7239-4EFE-BA63-45B514888A7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D7" i="1"/>
  <c r="D4" i="1"/>
  <c r="D14" i="1"/>
  <c r="D15" i="1" s="1"/>
  <c r="D13" i="1"/>
  <c r="D12" i="1"/>
  <c r="D11" i="1"/>
  <c r="D10" i="1"/>
  <c r="D9" i="1"/>
  <c r="D8" i="1"/>
  <c r="D6" i="1"/>
  <c r="D5" i="1"/>
  <c r="D28" i="1"/>
  <c r="D27" i="1"/>
  <c r="D26" i="1"/>
  <c r="D25" i="1"/>
  <c r="D24" i="1"/>
  <c r="D23" i="1"/>
  <c r="D22" i="1"/>
  <c r="D21" i="1"/>
  <c r="D20" i="1"/>
  <c r="D19" i="1"/>
  <c r="C29" i="1" l="1"/>
  <c r="D29" i="1" l="1"/>
</calcChain>
</file>

<file path=xl/sharedStrings.xml><?xml version="1.0" encoding="utf-8"?>
<sst xmlns="http://schemas.openxmlformats.org/spreadsheetml/2006/main" count="50" uniqueCount="33">
  <si>
    <t>Refrigerant:</t>
  </si>
  <si>
    <t>Volumetric %:</t>
  </si>
  <si>
    <t>Resulting Weight (g):</t>
  </si>
  <si>
    <t>R32</t>
  </si>
  <si>
    <t>HC32</t>
  </si>
  <si>
    <t>Minus 50</t>
  </si>
  <si>
    <t>Minus 60</t>
  </si>
  <si>
    <t>R290</t>
  </si>
  <si>
    <t>Minus 30</t>
  </si>
  <si>
    <t>Minus 30 EC</t>
  </si>
  <si>
    <t>R600A</t>
  </si>
  <si>
    <t>System total equivalent charge:</t>
  </si>
  <si>
    <t>Notes / Recommendations:</t>
  </si>
  <si>
    <t>Cold climate refrigerants show reduced efficiency when any part of the system is at or above 32°C</t>
  </si>
  <si>
    <t>M20</t>
  </si>
  <si>
    <t>M60</t>
  </si>
  <si>
    <t>Info &amp; Disclaimer:</t>
  </si>
  <si>
    <t>www.hydrocarbonconspiracy.info</t>
  </si>
  <si>
    <t>Facebook: "Hydrocarbon Conspiracy"</t>
  </si>
  <si>
    <t>My technical research is based on much analysis of publicly available data, but isn’t endorsed by anyone else.</t>
  </si>
  <si>
    <t>Safety: Be sure to consider practical limits and ventilation when charging ducted air conditioners.</t>
  </si>
  <si>
    <t>If adding ventilation to the roof space, ensure condensation and refrigerant pipes are wrapped in insulation.</t>
  </si>
  <si>
    <t>Climate information:</t>
  </si>
  <si>
    <t>Reverse cycle with solar: Use cold climate blends.</t>
  </si>
  <si>
    <t>Reverse cycle without solar: Use hot climate blends.</t>
  </si>
  <si>
    <t>Recommended for snowy climates: 100% Minus 60</t>
  </si>
  <si>
    <t>Using cold climate blends in hotter climates will require a slightly larger air conditioner system to compensate for capacity loss.</t>
  </si>
  <si>
    <t>Pioneer Engas M60 system charge (g):</t>
  </si>
  <si>
    <t>Pioneer Engas M50 system charge (g):</t>
  </si>
  <si>
    <t>Recommended for hot climates: M20 or M60, R290, Minus 30</t>
  </si>
  <si>
    <t>Recommended for colder climates: Minus 60, HC32, Minus 50</t>
  </si>
  <si>
    <t>Recommended for colder climates: HC32, Minus 50, Minus 60</t>
  </si>
  <si>
    <t>M50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</si>
</sst>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1" applyFill="1"/>
    <xf numFmtId="0" fontId="2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1"/>
  <sheetViews>
    <sheetView tabSelected="1" workbookViewId="0">
      <selection activeCell="P28" sqref="P28"/>
    </sheetView>
  </sheetViews>
  <sheetFormatPr defaultRowHeight="15" x14ac:dyDescent="0.25"/>
  <cols>
    <col min="2" max="2" width="29.5703125" customWidth="1"/>
    <col min="3" max="3" width="15" customWidth="1"/>
    <col min="4" max="4" width="21.5703125" customWidth="1"/>
  </cols>
  <sheetData>
    <row r="2" spans="2:6" x14ac:dyDescent="0.25">
      <c r="B2" s="11" t="s">
        <v>27</v>
      </c>
      <c r="C2" s="12"/>
      <c r="D2" s="1">
        <v>1000</v>
      </c>
      <c r="F2" t="s">
        <v>12</v>
      </c>
    </row>
    <row r="3" spans="2:6" x14ac:dyDescent="0.25">
      <c r="B3" s="2" t="s">
        <v>0</v>
      </c>
      <c r="C3" s="3" t="s">
        <v>1</v>
      </c>
      <c r="D3" s="3" t="s">
        <v>2</v>
      </c>
    </row>
    <row r="4" spans="2:6" x14ac:dyDescent="0.25">
      <c r="B4" s="4" t="s">
        <v>3</v>
      </c>
      <c r="C4" s="1">
        <v>0</v>
      </c>
      <c r="D4" s="1">
        <f>(D2/100)*C4/(533080/960000)</f>
        <v>0</v>
      </c>
    </row>
    <row r="5" spans="2:6" x14ac:dyDescent="0.25">
      <c r="B5" s="5" t="s">
        <v>4</v>
      </c>
      <c r="C5" s="6">
        <v>0</v>
      </c>
      <c r="D5" s="6">
        <f>(D2/100)*C5/(533080/497659)</f>
        <v>0</v>
      </c>
      <c r="F5" t="s">
        <v>29</v>
      </c>
    </row>
    <row r="6" spans="2:6" x14ac:dyDescent="0.25">
      <c r="B6" s="5" t="s">
        <v>14</v>
      </c>
      <c r="C6" s="6">
        <v>0</v>
      </c>
      <c r="D6" s="6">
        <f>(D2/100)*C6/(533080/528966)</f>
        <v>0</v>
      </c>
      <c r="F6" t="s">
        <v>30</v>
      </c>
    </row>
    <row r="7" spans="2:6" x14ac:dyDescent="0.25">
      <c r="B7" s="5" t="s">
        <v>32</v>
      </c>
      <c r="C7" s="6">
        <v>0</v>
      </c>
      <c r="D7" s="6">
        <f>(D2/100)*C7/(533080/572579)</f>
        <v>0</v>
      </c>
      <c r="F7" t="s">
        <v>25</v>
      </c>
    </row>
    <row r="8" spans="2:6" x14ac:dyDescent="0.25">
      <c r="B8" s="5" t="s">
        <v>15</v>
      </c>
      <c r="C8" s="6">
        <v>0</v>
      </c>
      <c r="D8" s="6">
        <f>(D2/100)*C8/(533080/533080)</f>
        <v>0</v>
      </c>
      <c r="F8" t="s">
        <v>13</v>
      </c>
    </row>
    <row r="9" spans="2:6" x14ac:dyDescent="0.25">
      <c r="B9" s="4" t="s">
        <v>5</v>
      </c>
      <c r="C9" s="1">
        <v>0</v>
      </c>
      <c r="D9" s="1">
        <f>(D2/100)*C9/(533080/571648)</f>
        <v>0</v>
      </c>
    </row>
    <row r="10" spans="2:6" x14ac:dyDescent="0.25">
      <c r="B10" s="4" t="s">
        <v>6</v>
      </c>
      <c r="C10" s="1">
        <v>0</v>
      </c>
      <c r="D10" s="1">
        <f>(D2/100)*C10/(533080/569447)</f>
        <v>0</v>
      </c>
    </row>
    <row r="11" spans="2:6" x14ac:dyDescent="0.25">
      <c r="B11" s="4" t="s">
        <v>7</v>
      </c>
      <c r="C11" s="6">
        <v>0</v>
      </c>
      <c r="D11" s="1">
        <f>(D2/100)*C11/(533080/580000)</f>
        <v>0</v>
      </c>
    </row>
    <row r="12" spans="2:6" x14ac:dyDescent="0.25">
      <c r="B12" s="4" t="s">
        <v>8</v>
      </c>
      <c r="C12" s="6">
        <v>0</v>
      </c>
      <c r="D12" s="1">
        <f>(D2/100)*C12/(533080/554651)</f>
        <v>0</v>
      </c>
    </row>
    <row r="13" spans="2:6" x14ac:dyDescent="0.25">
      <c r="B13" s="4" t="s">
        <v>9</v>
      </c>
      <c r="C13" s="6">
        <v>0</v>
      </c>
      <c r="D13" s="1">
        <f>(D2/100)*C13/(533080/553836)</f>
        <v>0</v>
      </c>
    </row>
    <row r="14" spans="2:6" x14ac:dyDescent="0.25">
      <c r="B14" s="4" t="s">
        <v>10</v>
      </c>
      <c r="C14" s="1">
        <v>0</v>
      </c>
      <c r="D14" s="1">
        <f>(D2/100)*C14/(533080/550000)</f>
        <v>0</v>
      </c>
    </row>
    <row r="15" spans="2:6" x14ac:dyDescent="0.25">
      <c r="B15" s="2" t="s">
        <v>11</v>
      </c>
      <c r="C15" s="1" t="str">
        <f>C4+C5+C6+C7+C8+C9+C10+C11+C12+C13+C14&amp;"%"</f>
        <v>0%</v>
      </c>
      <c r="D15" s="1" t="str">
        <f>D4+D5+D6+D7+D8+D9+D10+D11+D12+D13+D14&amp;"g"</f>
        <v>0g</v>
      </c>
    </row>
    <row r="17" spans="2:6" x14ac:dyDescent="0.25">
      <c r="B17" s="11" t="s">
        <v>28</v>
      </c>
      <c r="C17" s="12"/>
      <c r="D17" s="1">
        <v>1000</v>
      </c>
      <c r="F17" t="s">
        <v>12</v>
      </c>
    </row>
    <row r="18" spans="2:6" x14ac:dyDescent="0.25">
      <c r="B18" s="2" t="s">
        <v>0</v>
      </c>
      <c r="C18" s="3" t="s">
        <v>1</v>
      </c>
      <c r="D18" s="3" t="s">
        <v>2</v>
      </c>
      <c r="F18" t="s">
        <v>29</v>
      </c>
    </row>
    <row r="19" spans="2:6" x14ac:dyDescent="0.25">
      <c r="B19" s="4" t="s">
        <v>3</v>
      </c>
      <c r="C19" s="1">
        <v>0</v>
      </c>
      <c r="D19" s="1">
        <f>(D17/100)*C19/(572579/960000)</f>
        <v>0</v>
      </c>
      <c r="F19" t="s">
        <v>31</v>
      </c>
    </row>
    <row r="20" spans="2:6" x14ac:dyDescent="0.25">
      <c r="B20" s="5" t="s">
        <v>4</v>
      </c>
      <c r="C20" s="6">
        <v>0</v>
      </c>
      <c r="D20" s="6">
        <f>(D17/100)*C20/(572579/497659)</f>
        <v>0</v>
      </c>
      <c r="F20" t="s">
        <v>13</v>
      </c>
    </row>
    <row r="21" spans="2:6" x14ac:dyDescent="0.25">
      <c r="B21" s="5" t="s">
        <v>14</v>
      </c>
      <c r="C21" s="6">
        <v>0</v>
      </c>
      <c r="D21" s="6">
        <f>(D17/100)*C21/(572579/528966)</f>
        <v>0</v>
      </c>
    </row>
    <row r="22" spans="2:6" x14ac:dyDescent="0.25">
      <c r="B22" s="5" t="s">
        <v>15</v>
      </c>
      <c r="C22" s="6">
        <v>0</v>
      </c>
      <c r="D22" s="6">
        <f>(D17/100)*C22/(572579/533080)</f>
        <v>0</v>
      </c>
    </row>
    <row r="23" spans="2:6" x14ac:dyDescent="0.25">
      <c r="B23" s="4" t="s">
        <v>5</v>
      </c>
      <c r="C23" s="1">
        <v>0</v>
      </c>
      <c r="D23" s="1">
        <f>(D17/100)*C23/(572579/571648)</f>
        <v>0</v>
      </c>
    </row>
    <row r="24" spans="2:6" x14ac:dyDescent="0.25">
      <c r="B24" s="4" t="s">
        <v>6</v>
      </c>
      <c r="C24" s="1">
        <v>0</v>
      </c>
      <c r="D24" s="1">
        <f>(D17/100)*C24/(572579/569447)</f>
        <v>0</v>
      </c>
    </row>
    <row r="25" spans="2:6" x14ac:dyDescent="0.25">
      <c r="B25" s="4" t="s">
        <v>7</v>
      </c>
      <c r="C25" s="6">
        <v>0</v>
      </c>
      <c r="D25" s="1">
        <f>(D17/100)*C25/(572579/580000)</f>
        <v>0</v>
      </c>
    </row>
    <row r="26" spans="2:6" x14ac:dyDescent="0.25">
      <c r="B26" s="4" t="s">
        <v>8</v>
      </c>
      <c r="C26" s="6">
        <v>0</v>
      </c>
      <c r="D26" s="1">
        <f>(D17/100)*C26/(572579/554651)</f>
        <v>0</v>
      </c>
    </row>
    <row r="27" spans="2:6" x14ac:dyDescent="0.25">
      <c r="B27" s="4" t="s">
        <v>9</v>
      </c>
      <c r="C27" s="6">
        <v>0</v>
      </c>
      <c r="D27" s="1">
        <f>(D17/100)*C27/(572579/553836)</f>
        <v>0</v>
      </c>
    </row>
    <row r="28" spans="2:6" x14ac:dyDescent="0.25">
      <c r="B28" s="4" t="s">
        <v>10</v>
      </c>
      <c r="C28" s="1">
        <v>0</v>
      </c>
      <c r="D28" s="1">
        <f>(D17/100)*C28/(572579/550000)</f>
        <v>0</v>
      </c>
    </row>
    <row r="29" spans="2:6" x14ac:dyDescent="0.25">
      <c r="B29" s="2" t="s">
        <v>11</v>
      </c>
      <c r="C29" s="1" t="str">
        <f>C19+C20+C21+C22+C23+C24+C25+C26+C27+C28&amp;"%"</f>
        <v>0%</v>
      </c>
      <c r="D29" s="1" t="str">
        <f>D19+D20+D21+D22+D23+D24+D25+D26+D27+D28&amp;"g"</f>
        <v>0g</v>
      </c>
    </row>
    <row r="31" spans="2:6" x14ac:dyDescent="0.25">
      <c r="B31" s="10" t="s">
        <v>22</v>
      </c>
    </row>
    <row r="32" spans="2:6" x14ac:dyDescent="0.25">
      <c r="B32" t="s">
        <v>23</v>
      </c>
    </row>
    <row r="33" spans="2:2" x14ac:dyDescent="0.25">
      <c r="B33" t="s">
        <v>24</v>
      </c>
    </row>
    <row r="34" spans="2:2" x14ac:dyDescent="0.25">
      <c r="B34" t="s">
        <v>26</v>
      </c>
    </row>
    <row r="36" spans="2:2" x14ac:dyDescent="0.25">
      <c r="B36" s="7" t="s">
        <v>16</v>
      </c>
    </row>
    <row r="37" spans="2:2" x14ac:dyDescent="0.25">
      <c r="B37" s="8" t="s">
        <v>17</v>
      </c>
    </row>
    <row r="38" spans="2:2" x14ac:dyDescent="0.25">
      <c r="B38" s="8" t="s">
        <v>18</v>
      </c>
    </row>
    <row r="39" spans="2:2" x14ac:dyDescent="0.25">
      <c r="B39" t="s">
        <v>19</v>
      </c>
    </row>
    <row r="40" spans="2:2" x14ac:dyDescent="0.25">
      <c r="B40" t="s">
        <v>20</v>
      </c>
    </row>
    <row r="41" spans="2:2" x14ac:dyDescent="0.25">
      <c r="B41" s="9" t="s">
        <v>21</v>
      </c>
    </row>
  </sheetData>
  <mergeCells count="2">
    <mergeCell ref="B17:C17"/>
    <mergeCell ref="B2:C2"/>
  </mergeCells>
  <hyperlinks>
    <hyperlink ref="B38" r:id="rId1" display="Facebook: Hydrocarbon Conspiracy" xr:uid="{AF0FF33D-B752-494C-B5D1-A1FD1AE041D6}"/>
    <hyperlink ref="B37" r:id="rId2" xr:uid="{B80B341F-0F56-4270-80A6-A42DB49A08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2025-10-31T12:05:58Z</dcterms:modified>
</cp:coreProperties>
</file>