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Hydrocarbon Conspiracy\Website Mobirise\"/>
    </mc:Choice>
  </mc:AlternateContent>
  <xr:revisionPtr revIDLastSave="0" documentId="13_ncr:1_{BA98BDA6-14A6-4921-860F-269A4AF499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2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0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<sst xmlns="http://schemas.openxmlformats.org/spreadsheetml/2006/main" count="61" uniqueCount="56">
  <si>
    <t>System cooling capacity (Kw):</t>
  </si>
  <si>
    <t>Capillary length:</t>
  </si>
  <si>
    <t>Cooling capacity (Kw):</t>
  </si>
  <si>
    <t>Capillary length (mm):</t>
  </si>
  <si>
    <t>Known sample R32 capillary:</t>
  </si>
  <si>
    <t>Diameter:</t>
  </si>
  <si>
    <t>Length:</t>
  </si>
  <si>
    <t>Recommended capillary size chart:</t>
  </si>
  <si>
    <t>Capillary Diameters Chart:</t>
  </si>
  <si>
    <t>Part #</t>
  </si>
  <si>
    <t>ID (mm)</t>
  </si>
  <si>
    <t>OD (mm)</t>
  </si>
  <si>
    <t>SP-0</t>
  </si>
  <si>
    <t>SP-1</t>
  </si>
  <si>
    <t>SP-1.5</t>
  </si>
  <si>
    <t>SP-2</t>
  </si>
  <si>
    <t>SP-3</t>
  </si>
  <si>
    <t>SP-4</t>
  </si>
  <si>
    <t>SP-4.5</t>
  </si>
  <si>
    <t>SP-5</t>
  </si>
  <si>
    <t>SP-6</t>
  </si>
  <si>
    <t>SP-6.5</t>
  </si>
  <si>
    <t>SP-7</t>
  </si>
  <si>
    <t>SP-8</t>
  </si>
  <si>
    <t>SP-9</t>
  </si>
  <si>
    <t>SP-10</t>
  </si>
  <si>
    <t>SP-11</t>
  </si>
  <si>
    <t>www.kte.com.au/tube/service-packs/</t>
  </si>
  <si>
    <t>Kw:</t>
  </si>
  <si>
    <t>Info &amp; Disclaimer:</t>
  </si>
  <si>
    <t>www.hydrocarbonconspiracy.info</t>
  </si>
  <si>
    <t>Facebook: "Hydrocarbon Conspiracy"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</si>
  <si>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</si>
  <si>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</si>
  <si>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</si>
  <si>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Not endorsed by whoever made the known sample capillary.</t>
  </si>
  <si>
    <t>Convert capillary sizes:</t>
  </si>
  <si>
    <t>From diameter:</t>
  </si>
  <si>
    <t>Input Length:</t>
  </si>
  <si>
    <t>1.3mm capillary (Use "Convert capillary sizes" to obtain, if known capillary is a different size):</t>
  </si>
  <si>
    <t>Teco 1.6Kw capillary sample also available: 1150mm of 1.2mm capillary. The Rinnai sample seems to perform better, based on actual air conditioner usage.</t>
  </si>
  <si>
    <t>Original capillary sample taken from a 2.5Kw Rinnai Q Series split reverse cycle inverter air conditioner, which also has an auxilliary capillary of 95mm which activates on the heating cycle, but can be omitted.</t>
  </si>
  <si>
    <t>Result length @ 1.3mm:</t>
  </si>
  <si>
    <t>Known capillary sizes:</t>
  </si>
  <si>
    <t>Rinnai Q Series 2.5Kw reverse cycle inverter</t>
  </si>
  <si>
    <t>Aux cap. Length:</t>
  </si>
  <si>
    <t>N/A</t>
  </si>
  <si>
    <t>Product:</t>
  </si>
  <si>
    <t>Teco 1.6Kw window cooling only</t>
  </si>
  <si>
    <t>Wall (mm)</t>
  </si>
  <si>
    <t>ID (mm):</t>
  </si>
  <si>
    <t>Find ID from OD and wall:</t>
  </si>
  <si>
    <t>Result (mm):</t>
  </si>
  <si>
    <t>OD (mm):</t>
  </si>
  <si>
    <t>Wall (mm):</t>
  </si>
  <si>
    <t>Find wall from ID and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</si>
</sst>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2" fillId="0" borderId="0" xfId="0" applyFont="1"/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1"/>
    <xf numFmtId="0" fontId="5" fillId="0" borderId="0" xfId="1" applyFont="1"/>
    <xf numFmtId="0" fontId="2" fillId="0" borderId="6" xfId="0" applyFont="1" applyBorder="1"/>
    <xf numFmtId="0" fontId="2" fillId="0" borderId="8" xfId="0" applyFont="1" applyBorder="1"/>
    <xf numFmtId="0" fontId="0" fillId="0" borderId="8" xfId="0" quotePrefix="1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6" xfId="0" applyFont="1" applyBorder="1"/>
    <xf numFmtId="0" fontId="1" fillId="0" borderId="9" xfId="0" applyFont="1" applyBorder="1"/>
    <xf numFmtId="0" fontId="0" fillId="0" borderId="0" xfId="0" applyBorder="1" applyAlignment="1">
      <alignment horizontal="center"/>
    </xf>
    <xf numFmtId="0" fontId="1" fillId="0" borderId="6" xfId="0" applyFont="1" applyFill="1" applyBorder="1"/>
    <xf numFmtId="0" fontId="1" fillId="0" borderId="9" xfId="0" applyFont="1" applyFill="1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2" xfId="0" applyFont="1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/>
    <xf numFmtId="0" fontId="0" fillId="0" borderId="6" xfId="0" applyFont="1" applyBorder="1"/>
    <xf numFmtId="0" fontId="0" fillId="0" borderId="7" xfId="0" applyFont="1" applyBorder="1"/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1"/>
    <xf numFmtId="0" fontId="5" fillId="0" borderId="0" xfId="1" applyFont="1"/>
    <xf numFmtId="0" fontId="3" fillId="0" borderId="9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ydrocarbonconspiracy.info/" TargetMode="External"/><Relationship Id="rId2" Type="http://schemas.openxmlformats.org/officeDocument/2006/relationships/hyperlink" Target="https://www.facebook.com/hydrocarbonconspiracy" TargetMode="External"/><Relationship Id="rId1" Type="http://schemas.openxmlformats.org/officeDocument/2006/relationships/hyperlink" Target="http://www.kte.com.au/tube/service-packs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3"/>
  <sheetViews>
    <sheetView tabSelected="1" zoomScaleNormal="100" workbookViewId="0">
      <selection activeCell="C45" sqref="C45"/>
    </sheetView>
  </sheetViews>
  <sheetFormatPr defaultRowHeight="15" x14ac:dyDescent="0.25"/>
  <cols>
    <col min="2" max="3" width="14.140625" customWidth="1"/>
    <col min="4" max="4" width="4.28515625" customWidth="1"/>
    <col min="6" max="6" width="10.42578125" customWidth="1"/>
    <col min="7" max="7" width="12.7109375" customWidth="1"/>
    <col min="8" max="8" width="4.28515625" customWidth="1"/>
    <col min="10" max="11" width="13.7109375" customWidth="1"/>
    <col min="12" max="12" width="13.7109375" style="1" customWidth="1"/>
    <col min="13" max="13" width="4.28515625" customWidth="1"/>
    <col min="14" max="14" width="15.42578125" customWidth="1"/>
    <col min="15" max="15" width="13.28515625" customWidth="1"/>
    <col min="16" max="16" width="23" customWidth="1"/>
    <col min="17" max="17" width="4.28515625" customWidth="1"/>
    <col min="24" max="24" width="15.42578125" customWidth="1"/>
    <col min="25" max="25" width="16.42578125" customWidth="1"/>
    <col min="26" max="26" width="11.140625" customWidth="1"/>
  </cols>
  <sheetData>
    <row r="1" spans="2:26" ht="15.75" thickBot="1" x14ac:dyDescent="0.3"/>
    <row r="2" spans="2:26" x14ac:dyDescent="0.25">
      <c r="B2" s="54" t="s">
        <v>0</v>
      </c>
      <c r="C2" s="55"/>
      <c r="D2" s="2"/>
      <c r="G2" s="54" t="s">
        <v>4</v>
      </c>
      <c r="H2" s="58"/>
      <c r="I2" s="58"/>
      <c r="J2" s="63"/>
      <c r="K2" s="63"/>
      <c r="L2" s="63"/>
      <c r="M2" s="63"/>
      <c r="N2" s="64"/>
    </row>
    <row r="3" spans="2:26" x14ac:dyDescent="0.25">
      <c r="B3" s="56">
        <v>3.5</v>
      </c>
      <c r="C3" s="57"/>
      <c r="G3" s="59" t="s">
        <v>39</v>
      </c>
      <c r="H3" s="60"/>
      <c r="I3" s="60"/>
      <c r="J3" s="60"/>
      <c r="K3" s="60"/>
      <c r="L3" s="60"/>
      <c r="M3" s="60"/>
      <c r="N3" s="61"/>
    </row>
    <row r="4" spans="2:26" x14ac:dyDescent="0.25">
      <c r="B4" s="24"/>
      <c r="C4" s="25"/>
      <c r="G4" s="59" t="s">
        <v>2</v>
      </c>
      <c r="H4" s="60"/>
      <c r="I4" s="60"/>
      <c r="J4" s="70">
        <v>2.5</v>
      </c>
      <c r="K4" s="71"/>
      <c r="L4" s="71"/>
      <c r="M4" s="71"/>
      <c r="N4" s="72"/>
    </row>
    <row r="5" spans="2:26" ht="15.75" thickBot="1" x14ac:dyDescent="0.3">
      <c r="B5" s="20" t="s">
        <v>50</v>
      </c>
      <c r="C5" s="21" t="s">
        <v>6</v>
      </c>
      <c r="G5" s="68" t="s">
        <v>3</v>
      </c>
      <c r="H5" s="69"/>
      <c r="I5" s="69"/>
      <c r="J5" s="44">
        <v>885</v>
      </c>
      <c r="K5" s="45"/>
      <c r="L5" s="45"/>
      <c r="M5" s="45"/>
      <c r="N5" s="46"/>
    </row>
    <row r="6" spans="2:26" ht="15.75" thickBot="1" x14ac:dyDescent="0.3">
      <c r="B6" s="7">
        <v>0.6</v>
      </c>
      <c r="C6" s="8">
        <f>MROUND((J5*(J4/B3)^2)*(B6/1.3)^5,1)</f>
        <v>9</v>
      </c>
    </row>
    <row r="7" spans="2:26" x14ac:dyDescent="0.25">
      <c r="B7" s="7">
        <v>0.66</v>
      </c>
      <c r="C7" s="8">
        <f>MROUND((J5*(J4/B3)^2)*(B7/1.3)^5,1)</f>
        <v>15</v>
      </c>
      <c r="E7" s="51" t="s">
        <v>7</v>
      </c>
      <c r="F7" s="52"/>
      <c r="G7" s="53"/>
      <c r="I7" s="65" t="s">
        <v>8</v>
      </c>
      <c r="J7" s="66"/>
      <c r="K7" s="66"/>
      <c r="L7" s="67"/>
      <c r="M7" s="14"/>
      <c r="N7" s="51" t="s">
        <v>36</v>
      </c>
      <c r="O7" s="62"/>
      <c r="P7" s="6"/>
      <c r="R7" s="51" t="s">
        <v>43</v>
      </c>
      <c r="S7" s="52"/>
      <c r="T7" s="52"/>
      <c r="U7" s="52"/>
      <c r="V7" s="52"/>
      <c r="W7" s="52"/>
      <c r="X7" s="52"/>
      <c r="Y7" s="52"/>
      <c r="Z7" s="53"/>
    </row>
    <row r="8" spans="2:26" x14ac:dyDescent="0.25">
      <c r="B8" s="7">
        <v>0.8</v>
      </c>
      <c r="C8" s="8">
        <f>MROUND((J5*(J4/B3)^2)*(B8/1.3)^5,1)</f>
        <v>40</v>
      </c>
      <c r="E8" s="30" t="s">
        <v>28</v>
      </c>
      <c r="F8" s="31" t="s">
        <v>50</v>
      </c>
      <c r="G8" s="32" t="s">
        <v>6</v>
      </c>
      <c r="I8" s="11" t="s">
        <v>9</v>
      </c>
      <c r="J8" s="12" t="s">
        <v>10</v>
      </c>
      <c r="K8" s="12" t="s">
        <v>11</v>
      </c>
      <c r="L8" s="13" t="s">
        <v>49</v>
      </c>
      <c r="M8" s="14"/>
      <c r="N8" s="30" t="s">
        <v>37</v>
      </c>
      <c r="O8" s="31" t="s">
        <v>38</v>
      </c>
      <c r="P8" s="32" t="s">
        <v>42</v>
      </c>
      <c r="R8" s="88" t="s">
        <v>47</v>
      </c>
      <c r="S8" s="89"/>
      <c r="T8" s="89"/>
      <c r="U8" s="89"/>
      <c r="V8" s="89"/>
      <c r="W8" s="90"/>
      <c r="X8" s="31" t="s">
        <v>1</v>
      </c>
      <c r="Y8" s="31" t="s">
        <v>45</v>
      </c>
      <c r="Z8" s="32" t="s">
        <v>5</v>
      </c>
    </row>
    <row r="9" spans="2:26" x14ac:dyDescent="0.25">
      <c r="B9" s="7">
        <v>0.9</v>
      </c>
      <c r="C9" s="8">
        <f>MROUND((J5*(J4/B3)^2)*(B9/1.3)^5,1)</f>
        <v>72</v>
      </c>
      <c r="E9" s="33">
        <v>1.5</v>
      </c>
      <c r="F9" s="26">
        <v>1.1000000000000001</v>
      </c>
      <c r="G9" s="27">
        <f>MROUND((J5*(J4/E9)^2)*((F9/1.3)^5),1)</f>
        <v>1066</v>
      </c>
      <c r="I9" s="3" t="s">
        <v>12</v>
      </c>
      <c r="J9" s="4">
        <v>0.6</v>
      </c>
      <c r="K9" s="4">
        <v>1.8</v>
      </c>
      <c r="L9" s="5">
        <f t="shared" ref="L9:L19" si="0">(K9-J9)/2</f>
        <v>0.60000000000000009</v>
      </c>
      <c r="M9" s="15"/>
      <c r="N9" s="33">
        <v>0.6</v>
      </c>
      <c r="O9" s="26"/>
      <c r="P9" s="27">
        <f t="shared" ref="P9:P26" si="1">MROUND(O9*(N9/1.3)^5,1)</f>
        <v>0</v>
      </c>
      <c r="R9" s="74" t="s">
        <v>44</v>
      </c>
      <c r="S9" s="75"/>
      <c r="T9" s="75"/>
      <c r="U9" s="75"/>
      <c r="V9" s="75"/>
      <c r="W9" s="75"/>
      <c r="X9" s="35">
        <v>885</v>
      </c>
      <c r="Y9" s="35">
        <v>95</v>
      </c>
      <c r="Z9" s="36">
        <v>1.3</v>
      </c>
    </row>
    <row r="10" spans="2:26" x14ac:dyDescent="0.25">
      <c r="B10" s="7">
        <v>1.1000000000000001</v>
      </c>
      <c r="C10" s="22">
        <f>MROUND((J5*(J4/B3)^2)*(B10/1.3)^5,1)</f>
        <v>196</v>
      </c>
      <c r="E10" s="33">
        <v>2</v>
      </c>
      <c r="F10" s="26">
        <v>1.2</v>
      </c>
      <c r="G10" s="27">
        <f>MROUND((J5*(J4/E10)^2)*((F10/1.3)^5),1)</f>
        <v>927</v>
      </c>
      <c r="I10" s="3" t="s">
        <v>13</v>
      </c>
      <c r="J10" s="4">
        <v>0.66</v>
      </c>
      <c r="K10" s="4">
        <v>1.72</v>
      </c>
      <c r="L10" s="5">
        <f t="shared" si="0"/>
        <v>0.53</v>
      </c>
      <c r="M10" s="15"/>
      <c r="N10" s="33">
        <v>0.66</v>
      </c>
      <c r="O10" s="26"/>
      <c r="P10" s="27">
        <f t="shared" si="1"/>
        <v>0</v>
      </c>
      <c r="R10" s="76" t="s">
        <v>48</v>
      </c>
      <c r="S10" s="77"/>
      <c r="T10" s="77"/>
      <c r="U10" s="77"/>
      <c r="V10" s="77"/>
      <c r="W10" s="77"/>
      <c r="X10" s="35">
        <v>1150</v>
      </c>
      <c r="Y10" s="35" t="s">
        <v>46</v>
      </c>
      <c r="Z10" s="36">
        <v>1.2</v>
      </c>
    </row>
    <row r="11" spans="2:26" x14ac:dyDescent="0.25">
      <c r="B11" s="7">
        <v>1.2</v>
      </c>
      <c r="C11" s="8">
        <f>MROUND((J5*(J4/B3)^2)*(B11/1.3)^5,1)</f>
        <v>303</v>
      </c>
      <c r="E11" s="33">
        <v>2.1</v>
      </c>
      <c r="F11" s="26">
        <v>1.2</v>
      </c>
      <c r="G11" s="27">
        <f>MROUND((J5*(J4/E11)^2)*((F11/1.3)^5),1)</f>
        <v>841</v>
      </c>
      <c r="I11" s="3" t="s">
        <v>14</v>
      </c>
      <c r="J11" s="4">
        <v>0.7</v>
      </c>
      <c r="K11" s="4">
        <v>1.8</v>
      </c>
      <c r="L11" s="5">
        <f t="shared" si="0"/>
        <v>0.55000000000000004</v>
      </c>
      <c r="M11" s="15"/>
      <c r="N11" s="33">
        <v>0.8</v>
      </c>
      <c r="O11" s="26"/>
      <c r="P11" s="27">
        <f t="shared" si="1"/>
        <v>0</v>
      </c>
      <c r="R11" s="78"/>
      <c r="S11" s="79"/>
      <c r="T11" s="79"/>
      <c r="U11" s="79"/>
      <c r="V11" s="79"/>
      <c r="W11" s="79"/>
      <c r="X11" s="35"/>
      <c r="Y11" s="35"/>
      <c r="Z11" s="36"/>
    </row>
    <row r="12" spans="2:26" x14ac:dyDescent="0.25">
      <c r="B12" s="7">
        <v>1.3</v>
      </c>
      <c r="C12" s="8">
        <f>MROUND((J5*(J4/B3)^2)*(B12/1.3)^5,1)</f>
        <v>452</v>
      </c>
      <c r="E12" s="33">
        <v>2.5</v>
      </c>
      <c r="F12" s="26">
        <v>1.3</v>
      </c>
      <c r="G12" s="27">
        <f>MROUND((J5*(J4/E12)^2)*((F12/1.3)^5),1)</f>
        <v>885</v>
      </c>
      <c r="I12" s="3" t="s">
        <v>15</v>
      </c>
      <c r="J12" s="4">
        <v>0.8</v>
      </c>
      <c r="K12" s="4">
        <v>2.06</v>
      </c>
      <c r="L12" s="5">
        <f t="shared" si="0"/>
        <v>0.63</v>
      </c>
      <c r="M12" s="15"/>
      <c r="N12" s="33">
        <v>0.9</v>
      </c>
      <c r="O12" s="26"/>
      <c r="P12" s="27">
        <f t="shared" si="1"/>
        <v>0</v>
      </c>
      <c r="R12" s="78"/>
      <c r="S12" s="79"/>
      <c r="T12" s="79"/>
      <c r="U12" s="79"/>
      <c r="V12" s="79"/>
      <c r="W12" s="79"/>
      <c r="X12" s="35"/>
      <c r="Y12" s="35"/>
      <c r="Z12" s="36"/>
    </row>
    <row r="13" spans="2:26" x14ac:dyDescent="0.25">
      <c r="B13" s="7">
        <v>1.4</v>
      </c>
      <c r="C13" s="8">
        <f>MROUND((J5*(J4/B3)^2)*(B13/1.3)^5,1)</f>
        <v>654</v>
      </c>
      <c r="E13" s="33">
        <v>2.6</v>
      </c>
      <c r="F13" s="26">
        <v>1.3</v>
      </c>
      <c r="G13" s="27">
        <f>MROUND((J5*(J4/E13)^2)*((F13/1.3)^5),1)</f>
        <v>818</v>
      </c>
      <c r="I13" s="3" t="s">
        <v>16</v>
      </c>
      <c r="J13" s="4">
        <v>0.9</v>
      </c>
      <c r="K13" s="4">
        <v>2.1800000000000002</v>
      </c>
      <c r="L13" s="5">
        <f t="shared" si="0"/>
        <v>0.64000000000000012</v>
      </c>
      <c r="M13" s="15"/>
      <c r="N13" s="33">
        <v>1.1000000000000001</v>
      </c>
      <c r="O13" s="26"/>
      <c r="P13" s="27">
        <f t="shared" si="1"/>
        <v>0</v>
      </c>
      <c r="R13" s="78"/>
      <c r="S13" s="79"/>
      <c r="T13" s="79"/>
      <c r="U13" s="79"/>
      <c r="V13" s="79"/>
      <c r="W13" s="79"/>
      <c r="X13" s="35"/>
      <c r="Y13" s="35"/>
      <c r="Z13" s="36"/>
    </row>
    <row r="14" spans="2:26" x14ac:dyDescent="0.25">
      <c r="B14" s="7">
        <v>1.5</v>
      </c>
      <c r="C14" s="8">
        <f>MROUND((J5*(J4/B3)^2)*(B14/1.3)^5,1)</f>
        <v>923</v>
      </c>
      <c r="E14" s="33">
        <v>2.7</v>
      </c>
      <c r="F14" s="26">
        <v>1.3</v>
      </c>
      <c r="G14" s="27">
        <f>MROUND((J5*(J4/E14)^2)*((F14/1.3)^5),1)</f>
        <v>759</v>
      </c>
      <c r="I14" s="3" t="s">
        <v>17</v>
      </c>
      <c r="J14" s="4">
        <v>1.1000000000000001</v>
      </c>
      <c r="K14" s="4">
        <v>2.16</v>
      </c>
      <c r="L14" s="5">
        <f t="shared" si="0"/>
        <v>0.53</v>
      </c>
      <c r="M14" s="15"/>
      <c r="N14" s="33">
        <v>1.2</v>
      </c>
      <c r="O14" s="26">
        <v>1150</v>
      </c>
      <c r="P14" s="27">
        <f t="shared" si="1"/>
        <v>771</v>
      </c>
      <c r="R14" s="78"/>
      <c r="S14" s="79"/>
      <c r="T14" s="79"/>
      <c r="U14" s="79"/>
      <c r="V14" s="79"/>
      <c r="W14" s="79"/>
      <c r="X14" s="35"/>
      <c r="Y14" s="35"/>
      <c r="Z14" s="36"/>
    </row>
    <row r="15" spans="2:26" x14ac:dyDescent="0.25">
      <c r="B15" s="7">
        <v>1.62</v>
      </c>
      <c r="C15" s="8">
        <f>MROUND((J5*(J4/B3)^2)*(B15/1.3)^5,1)</f>
        <v>1357</v>
      </c>
      <c r="E15" s="33">
        <v>3.3</v>
      </c>
      <c r="F15" s="26">
        <v>1.4</v>
      </c>
      <c r="G15" s="27">
        <f>MROUND((J5*(J4/E15)^2)*((F15/1.3)^5),1)</f>
        <v>736</v>
      </c>
      <c r="I15" s="3" t="s">
        <v>18</v>
      </c>
      <c r="J15" s="4">
        <v>1.2</v>
      </c>
      <c r="K15" s="4">
        <v>2.2599999999999998</v>
      </c>
      <c r="L15" s="5">
        <f t="shared" si="0"/>
        <v>0.52999999999999992</v>
      </c>
      <c r="M15" s="15"/>
      <c r="N15" s="33">
        <v>1.3</v>
      </c>
      <c r="O15" s="26"/>
      <c r="P15" s="27">
        <f t="shared" si="1"/>
        <v>0</v>
      </c>
      <c r="R15" s="78"/>
      <c r="S15" s="79"/>
      <c r="T15" s="79"/>
      <c r="U15" s="79"/>
      <c r="V15" s="79"/>
      <c r="W15" s="79"/>
      <c r="X15" s="35"/>
      <c r="Y15" s="35"/>
      <c r="Z15" s="36"/>
    </row>
    <row r="16" spans="2:26" x14ac:dyDescent="0.25">
      <c r="B16" s="7">
        <v>1.78</v>
      </c>
      <c r="C16" s="8">
        <f>MROUND((J5*(J4/B3)^2)*(B16/1.3)^5,1)</f>
        <v>2173</v>
      </c>
      <c r="E16" s="33">
        <v>3.5</v>
      </c>
      <c r="F16" s="26">
        <v>1.4</v>
      </c>
      <c r="G16" s="27">
        <f>MROUND((J5*(J4/E16)^2)*((F16/1.3)^5),1)</f>
        <v>654</v>
      </c>
      <c r="I16" s="3" t="s">
        <v>19</v>
      </c>
      <c r="J16" s="4">
        <v>1.3</v>
      </c>
      <c r="K16" s="4">
        <v>2.58</v>
      </c>
      <c r="L16" s="5">
        <f t="shared" si="0"/>
        <v>0.64</v>
      </c>
      <c r="M16" s="15"/>
      <c r="N16" s="33">
        <v>1.4</v>
      </c>
      <c r="O16" s="26"/>
      <c r="P16" s="27">
        <f t="shared" si="1"/>
        <v>0</v>
      </c>
      <c r="R16" s="78"/>
      <c r="S16" s="79"/>
      <c r="T16" s="79"/>
      <c r="U16" s="79"/>
      <c r="V16" s="79"/>
      <c r="W16" s="79"/>
      <c r="X16" s="35"/>
      <c r="Y16" s="35"/>
      <c r="Z16" s="36"/>
    </row>
    <row r="17" spans="2:26" x14ac:dyDescent="0.25">
      <c r="B17" s="7">
        <v>1.9</v>
      </c>
      <c r="C17" s="8">
        <f>MROUND((J5*(J4/B3)^2)*(B17/1.3)^5,1)</f>
        <v>3011</v>
      </c>
      <c r="E17" s="33">
        <v>4.4000000000000004</v>
      </c>
      <c r="F17" s="26">
        <v>1.5</v>
      </c>
      <c r="G17" s="27">
        <f>MROUND((J5*(J4/E17)^2)*((F17/1.3)^5),1)</f>
        <v>584</v>
      </c>
      <c r="I17" s="3" t="s">
        <v>20</v>
      </c>
      <c r="J17" s="4">
        <v>1.4</v>
      </c>
      <c r="K17" s="4">
        <v>2.7</v>
      </c>
      <c r="L17" s="5">
        <f t="shared" si="0"/>
        <v>0.65000000000000013</v>
      </c>
      <c r="M17" s="15"/>
      <c r="N17" s="33">
        <v>1.5</v>
      </c>
      <c r="O17" s="26"/>
      <c r="P17" s="27">
        <f t="shared" si="1"/>
        <v>0</v>
      </c>
      <c r="R17" s="78"/>
      <c r="S17" s="79"/>
      <c r="T17" s="79"/>
      <c r="U17" s="79"/>
      <c r="V17" s="79"/>
      <c r="W17" s="79"/>
      <c r="X17" s="35"/>
      <c r="Y17" s="35"/>
      <c r="Z17" s="36"/>
    </row>
    <row r="18" spans="2:26" x14ac:dyDescent="0.25">
      <c r="B18" s="7">
        <v>2</v>
      </c>
      <c r="C18" s="8">
        <f>MROUND((J5*(J4/B3)^2)*(B18/1.3)^5,1)</f>
        <v>3892</v>
      </c>
      <c r="E18" s="33">
        <v>4.5999999999999996</v>
      </c>
      <c r="F18" s="26">
        <v>1.5</v>
      </c>
      <c r="G18" s="27">
        <f>MROUND((J5*(J4/E18)^2)*((F18/1.3)^5),1)</f>
        <v>535</v>
      </c>
      <c r="I18" s="3" t="s">
        <v>21</v>
      </c>
      <c r="J18" s="4">
        <v>1.5</v>
      </c>
      <c r="K18" s="4">
        <v>2.82</v>
      </c>
      <c r="L18" s="5">
        <f t="shared" si="0"/>
        <v>0.65999999999999992</v>
      </c>
      <c r="M18" s="15"/>
      <c r="N18" s="33">
        <v>1.62</v>
      </c>
      <c r="O18" s="26"/>
      <c r="P18" s="27">
        <f t="shared" si="1"/>
        <v>0</v>
      </c>
      <c r="R18" s="78"/>
      <c r="S18" s="79"/>
      <c r="T18" s="79"/>
      <c r="U18" s="79"/>
      <c r="V18" s="79"/>
      <c r="W18" s="79"/>
      <c r="X18" s="35"/>
      <c r="Y18" s="35"/>
      <c r="Z18" s="36"/>
    </row>
    <row r="19" spans="2:26" x14ac:dyDescent="0.25">
      <c r="B19" s="7">
        <v>2.04</v>
      </c>
      <c r="C19" s="8">
        <f>MROUND((J5*(J4/B3)^2)*(B19/1.3)^5,1)</f>
        <v>4297</v>
      </c>
      <c r="E19" s="33">
        <v>5</v>
      </c>
      <c r="F19" s="26">
        <v>1.62</v>
      </c>
      <c r="G19" s="27">
        <f>MROUND((J5*(J4/E19)^2)*((F19/1.3)^5),1)</f>
        <v>665</v>
      </c>
      <c r="I19" s="3" t="s">
        <v>22</v>
      </c>
      <c r="J19" s="4">
        <v>1.62</v>
      </c>
      <c r="K19" s="4">
        <v>2.94</v>
      </c>
      <c r="L19" s="5">
        <f t="shared" si="0"/>
        <v>0.65999999999999992</v>
      </c>
      <c r="M19" s="15"/>
      <c r="N19" s="33">
        <v>1.78</v>
      </c>
      <c r="O19" s="26"/>
      <c r="P19" s="27">
        <f t="shared" si="1"/>
        <v>0</v>
      </c>
      <c r="R19" s="78"/>
      <c r="S19" s="79"/>
      <c r="T19" s="79"/>
      <c r="U19" s="79"/>
      <c r="V19" s="79"/>
      <c r="W19" s="79"/>
      <c r="X19" s="35"/>
      <c r="Y19" s="35"/>
      <c r="Z19" s="36"/>
    </row>
    <row r="20" spans="2:26" x14ac:dyDescent="0.25">
      <c r="B20" s="7">
        <v>2.2400000000000002</v>
      </c>
      <c r="C20" s="8">
        <f>MROUND((J5*(J4/B3)^2)*(B20/1.3)^5,1)</f>
        <v>6858</v>
      </c>
      <c r="E20" s="33">
        <v>5.2</v>
      </c>
      <c r="F20" s="26">
        <v>1.62</v>
      </c>
      <c r="G20" s="27">
        <f>MROUND((J5*(J4/E20)^2)*((F20/1.3)^5),1)</f>
        <v>615</v>
      </c>
      <c r="I20" s="3" t="s">
        <v>23</v>
      </c>
      <c r="J20" s="4">
        <v>1.78</v>
      </c>
      <c r="K20" s="4">
        <v>3.1</v>
      </c>
      <c r="L20" s="5">
        <f>(K20-J20)/2</f>
        <v>0.66</v>
      </c>
      <c r="M20" s="15"/>
      <c r="N20" s="33">
        <v>1.9</v>
      </c>
      <c r="O20" s="26"/>
      <c r="P20" s="27">
        <f t="shared" si="1"/>
        <v>0</v>
      </c>
      <c r="R20" s="78"/>
      <c r="S20" s="79"/>
      <c r="T20" s="79"/>
      <c r="U20" s="79"/>
      <c r="V20" s="79"/>
      <c r="W20" s="79"/>
      <c r="X20" s="35"/>
      <c r="Y20" s="35"/>
      <c r="Z20" s="36"/>
    </row>
    <row r="21" spans="2:26" x14ac:dyDescent="0.25">
      <c r="B21" s="7">
        <v>2.5</v>
      </c>
      <c r="C21" s="8">
        <f>MROUND((J5*(J4/B3)^2)*(B21/1.3)^5,1)</f>
        <v>11876</v>
      </c>
      <c r="E21" s="33">
        <v>5.3</v>
      </c>
      <c r="F21" s="26">
        <v>1.62</v>
      </c>
      <c r="G21" s="27">
        <f>MROUND((J5*(J4/E21)^2)*((F21/1.3)^5),1)</f>
        <v>592</v>
      </c>
      <c r="I21" s="3" t="s">
        <v>24</v>
      </c>
      <c r="J21" s="4">
        <v>1.9</v>
      </c>
      <c r="K21" s="4">
        <v>3.06</v>
      </c>
      <c r="L21" s="5">
        <f t="shared" ref="L21:L23" si="2">(K21-J21)/2</f>
        <v>0.58000000000000007</v>
      </c>
      <c r="M21" s="15"/>
      <c r="N21" s="33">
        <v>2</v>
      </c>
      <c r="O21" s="26"/>
      <c r="P21" s="27">
        <f t="shared" si="1"/>
        <v>0</v>
      </c>
      <c r="R21" s="78"/>
      <c r="S21" s="79"/>
      <c r="T21" s="79"/>
      <c r="U21" s="79"/>
      <c r="V21" s="79"/>
      <c r="W21" s="79"/>
      <c r="X21" s="35"/>
      <c r="Y21" s="35"/>
      <c r="Z21" s="36"/>
    </row>
    <row r="22" spans="2:26" x14ac:dyDescent="0.25">
      <c r="B22" s="7">
        <v>3</v>
      </c>
      <c r="C22" s="8">
        <f>MROUND((J5*(J4/B3)^2)*(B22/1.3)^5,1)</f>
        <v>29551</v>
      </c>
      <c r="E22" s="33">
        <v>6</v>
      </c>
      <c r="F22" s="26">
        <v>1.78</v>
      </c>
      <c r="G22" s="27">
        <f>MROUND((J5*(J4/E22)^2)*((F22/1.3)^5),1)</f>
        <v>739</v>
      </c>
      <c r="I22" s="3" t="s">
        <v>25</v>
      </c>
      <c r="J22" s="4">
        <v>2.04</v>
      </c>
      <c r="K22" s="4">
        <v>3.44</v>
      </c>
      <c r="L22" s="5">
        <f t="shared" si="2"/>
        <v>0.7</v>
      </c>
      <c r="M22" s="15"/>
      <c r="N22" s="33">
        <v>2.04</v>
      </c>
      <c r="O22" s="26"/>
      <c r="P22" s="27">
        <f t="shared" si="1"/>
        <v>0</v>
      </c>
      <c r="R22" s="78"/>
      <c r="S22" s="79"/>
      <c r="T22" s="79"/>
      <c r="U22" s="79"/>
      <c r="V22" s="79"/>
      <c r="W22" s="79"/>
      <c r="X22" s="35"/>
      <c r="Y22" s="35"/>
      <c r="Z22" s="36"/>
    </row>
    <row r="23" spans="2:26" ht="15.75" thickBot="1" x14ac:dyDescent="0.3">
      <c r="B23" s="9">
        <v>4</v>
      </c>
      <c r="C23" s="10">
        <f>MROUND((J5*(J4/B3)^2)*(B23/1.3)^5,1)</f>
        <v>124529</v>
      </c>
      <c r="E23" s="33">
        <v>6.3</v>
      </c>
      <c r="F23" s="26">
        <v>1.78</v>
      </c>
      <c r="G23" s="27">
        <f>MROUND((J5*(J4/E23)^2)*((F23/1.3)^5),1)</f>
        <v>671</v>
      </c>
      <c r="I23" s="3" t="s">
        <v>26</v>
      </c>
      <c r="J23" s="4">
        <v>2.2400000000000002</v>
      </c>
      <c r="K23" s="4">
        <v>3.54</v>
      </c>
      <c r="L23" s="5">
        <f t="shared" si="2"/>
        <v>0.64999999999999991</v>
      </c>
      <c r="M23" s="15"/>
      <c r="N23" s="33">
        <v>2.2400000000000002</v>
      </c>
      <c r="O23" s="26"/>
      <c r="P23" s="27">
        <f t="shared" si="1"/>
        <v>0</v>
      </c>
      <c r="R23" s="78"/>
      <c r="S23" s="79"/>
      <c r="T23" s="79"/>
      <c r="U23" s="79"/>
      <c r="V23" s="79"/>
      <c r="W23" s="79"/>
      <c r="X23" s="35"/>
      <c r="Y23" s="35"/>
      <c r="Z23" s="36"/>
    </row>
    <row r="24" spans="2:26" ht="15.75" thickBot="1" x14ac:dyDescent="0.3">
      <c r="E24" s="33">
        <v>7</v>
      </c>
      <c r="F24" s="26">
        <v>1.78</v>
      </c>
      <c r="G24" s="27">
        <f>MROUND((J5*(J4/E24)^2)*((F24/1.3)^5),1)</f>
        <v>543</v>
      </c>
      <c r="I24" s="83" t="s">
        <v>27</v>
      </c>
      <c r="J24" s="84"/>
      <c r="K24" s="84"/>
      <c r="L24" s="85"/>
      <c r="M24" s="16"/>
      <c r="N24" s="33">
        <v>2.5</v>
      </c>
      <c r="O24" s="26"/>
      <c r="P24" s="27">
        <f t="shared" si="1"/>
        <v>0</v>
      </c>
      <c r="R24" s="78"/>
      <c r="S24" s="79"/>
      <c r="T24" s="79"/>
      <c r="U24" s="79"/>
      <c r="V24" s="79"/>
      <c r="W24" s="79"/>
      <c r="X24" s="35"/>
      <c r="Y24" s="35"/>
      <c r="Z24" s="36"/>
    </row>
    <row r="25" spans="2:26" x14ac:dyDescent="0.25">
      <c r="B25" s="47" t="s">
        <v>51</v>
      </c>
      <c r="C25" s="48"/>
      <c r="E25" s="33">
        <v>7.1</v>
      </c>
      <c r="F25" s="26">
        <v>1.78</v>
      </c>
      <c r="G25" s="27">
        <f>MROUND((J5*(J4/E25)^2)*((F25/1.3)^5),1)</f>
        <v>528</v>
      </c>
      <c r="N25" s="33">
        <v>3</v>
      </c>
      <c r="O25" s="26"/>
      <c r="P25" s="27">
        <f t="shared" si="1"/>
        <v>0</v>
      </c>
      <c r="R25" s="78"/>
      <c r="S25" s="79"/>
      <c r="T25" s="79"/>
      <c r="U25" s="79"/>
      <c r="V25" s="79"/>
      <c r="W25" s="79"/>
      <c r="X25" s="35"/>
      <c r="Y25" s="35"/>
      <c r="Z25" s="36"/>
    </row>
    <row r="26" spans="2:26" ht="15.75" thickBot="1" x14ac:dyDescent="0.3">
      <c r="B26" s="39" t="s">
        <v>53</v>
      </c>
      <c r="C26" s="23">
        <v>3</v>
      </c>
      <c r="E26" s="33">
        <v>8</v>
      </c>
      <c r="F26" s="26">
        <v>1.9</v>
      </c>
      <c r="G26" s="27">
        <f>MROUND((J5*(J4/E26)^2)*((F26/1.3)^5),1)</f>
        <v>576</v>
      </c>
      <c r="N26" s="34">
        <v>4</v>
      </c>
      <c r="O26" s="28"/>
      <c r="P26" s="29">
        <f t="shared" si="1"/>
        <v>0</v>
      </c>
      <c r="R26" s="86"/>
      <c r="S26" s="87"/>
      <c r="T26" s="87"/>
      <c r="U26" s="87"/>
      <c r="V26" s="87"/>
      <c r="W26" s="87"/>
      <c r="X26" s="37"/>
      <c r="Y26" s="37"/>
      <c r="Z26" s="38"/>
    </row>
    <row r="27" spans="2:26" x14ac:dyDescent="0.25">
      <c r="B27" s="39" t="s">
        <v>54</v>
      </c>
      <c r="C27" s="23">
        <v>1</v>
      </c>
      <c r="E27" s="33">
        <v>8.8000000000000007</v>
      </c>
      <c r="F27" s="26">
        <v>2.04</v>
      </c>
      <c r="G27" s="27">
        <f>MROUND((J5*(J4/E27)^2)*((F27/1.3)^5),1)</f>
        <v>680</v>
      </c>
    </row>
    <row r="28" spans="2:26" ht="15.75" thickBot="1" x14ac:dyDescent="0.3">
      <c r="B28" s="40" t="s">
        <v>52</v>
      </c>
      <c r="C28" s="10">
        <f>C26-(C27*2)</f>
        <v>1</v>
      </c>
      <c r="E28" s="33">
        <v>9</v>
      </c>
      <c r="F28" s="26">
        <v>2.04</v>
      </c>
      <c r="G28" s="27">
        <f>MROUND((J5*(J4/E28)^2)*((F28/1.3)^5),1)</f>
        <v>650</v>
      </c>
    </row>
    <row r="29" spans="2:26" ht="15.75" thickBot="1" x14ac:dyDescent="0.3">
      <c r="E29" s="34">
        <v>9.5</v>
      </c>
      <c r="F29" s="28">
        <v>2.04</v>
      </c>
      <c r="G29" s="29">
        <f>MROUND((J5*(J4/E29)^2)*((F29/1.3)^5),1)</f>
        <v>583</v>
      </c>
    </row>
    <row r="30" spans="2:26" s="1" customFormat="1" x14ac:dyDescent="0.25">
      <c r="B30" s="49" t="s">
        <v>55</v>
      </c>
      <c r="C30" s="50"/>
      <c r="E30" s="41"/>
      <c r="F30" s="41"/>
      <c r="G30" s="41"/>
    </row>
    <row r="31" spans="2:26" s="1" customFormat="1" x14ac:dyDescent="0.25">
      <c r="B31" s="42" t="s">
        <v>53</v>
      </c>
      <c r="C31" s="23">
        <v>2.5</v>
      </c>
      <c r="E31" s="41"/>
      <c r="F31" s="41"/>
      <c r="G31" s="41"/>
    </row>
    <row r="32" spans="2:26" x14ac:dyDescent="0.25">
      <c r="B32" s="42" t="s">
        <v>50</v>
      </c>
      <c r="C32" s="23">
        <v>1.3</v>
      </c>
    </row>
    <row r="33" spans="2:23" ht="15.75" thickBot="1" x14ac:dyDescent="0.3">
      <c r="B33" s="43" t="s">
        <v>52</v>
      </c>
      <c r="C33" s="10">
        <f>(C31-C32)/2</f>
        <v>0.6</v>
      </c>
    </row>
    <row r="35" spans="2:23" x14ac:dyDescent="0.25">
      <c r="B35" s="80" t="s">
        <v>29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17"/>
      <c r="R35" s="17"/>
      <c r="S35" s="17"/>
      <c r="T35" s="17"/>
      <c r="U35" s="17"/>
      <c r="V35" s="17"/>
      <c r="W35" s="17"/>
    </row>
    <row r="36" spans="2:23" x14ac:dyDescent="0.25">
      <c r="B36" s="81" t="s">
        <v>30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18"/>
      <c r="R36" s="18"/>
      <c r="S36" s="18"/>
      <c r="T36" s="18"/>
      <c r="U36" s="18"/>
      <c r="V36" s="18"/>
      <c r="W36" s="18"/>
    </row>
    <row r="37" spans="2:23" x14ac:dyDescent="0.25">
      <c r="B37" s="82" t="s">
        <v>31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19"/>
      <c r="R37" s="19"/>
      <c r="S37" s="19"/>
      <c r="T37" s="19"/>
      <c r="U37" s="19"/>
      <c r="V37" s="19"/>
      <c r="W37" s="19"/>
    </row>
    <row r="38" spans="2:23" x14ac:dyDescent="0.25">
      <c r="B38" s="73" t="s">
        <v>32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2:23" x14ac:dyDescent="0.25">
      <c r="B39" s="73" t="s">
        <v>33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2:23" x14ac:dyDescent="0.25">
      <c r="B40" s="73" t="s">
        <v>34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2:23" x14ac:dyDescent="0.25">
      <c r="B41" s="73" t="s">
        <v>35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2:23" x14ac:dyDescent="0.25">
      <c r="B42" s="73" t="s">
        <v>41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2:23" x14ac:dyDescent="0.25">
      <c r="B43" s="73" t="s">
        <v>40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</sheetData>
  <mergeCells count="44">
    <mergeCell ref="R26:W26"/>
    <mergeCell ref="R8:W8"/>
    <mergeCell ref="R7:Z7"/>
    <mergeCell ref="R19:W19"/>
    <mergeCell ref="R20:W20"/>
    <mergeCell ref="R21:W21"/>
    <mergeCell ref="R22:W22"/>
    <mergeCell ref="R23:W23"/>
    <mergeCell ref="R24:W24"/>
    <mergeCell ref="R13:W13"/>
    <mergeCell ref="R14:W14"/>
    <mergeCell ref="R15:W15"/>
    <mergeCell ref="R16:W16"/>
    <mergeCell ref="R17:W17"/>
    <mergeCell ref="R18:W18"/>
    <mergeCell ref="B40:P40"/>
    <mergeCell ref="B41:P41"/>
    <mergeCell ref="B42:P42"/>
    <mergeCell ref="B43:P43"/>
    <mergeCell ref="R9:W9"/>
    <mergeCell ref="R10:W10"/>
    <mergeCell ref="R11:W11"/>
    <mergeCell ref="R12:W12"/>
    <mergeCell ref="B35:P35"/>
    <mergeCell ref="B36:P36"/>
    <mergeCell ref="B37:P37"/>
    <mergeCell ref="B38:P38"/>
    <mergeCell ref="B39:P39"/>
    <mergeCell ref="I24:L24"/>
    <mergeCell ref="R25:W25"/>
    <mergeCell ref="J5:N5"/>
    <mergeCell ref="B25:C25"/>
    <mergeCell ref="B30:C30"/>
    <mergeCell ref="E7:G7"/>
    <mergeCell ref="B2:C2"/>
    <mergeCell ref="B3:C3"/>
    <mergeCell ref="G2:I2"/>
    <mergeCell ref="G3:N3"/>
    <mergeCell ref="N7:O7"/>
    <mergeCell ref="J2:N2"/>
    <mergeCell ref="I7:L7"/>
    <mergeCell ref="G4:I4"/>
    <mergeCell ref="G5:I5"/>
    <mergeCell ref="J4:N4"/>
  </mergeCells>
  <hyperlinks>
    <hyperlink ref="I24" r:id="rId1" xr:uid="{16B12BFD-3ADC-4EEB-99DA-FACC9DBCCBF3}"/>
    <hyperlink ref="B37" r:id="rId2" display="Facebook: Hydrocarbon Conspiracy" xr:uid="{DC53EF61-D558-43A5-A6D4-A0BB03E3B538}"/>
    <hyperlink ref="B36" r:id="rId3" xr:uid="{23806767-1E51-4EE8-83FE-B70C6B43B1CD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2026-01-20T09:38:01Z</dcterms:modified>
</cp:coreProperties>
</file>